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7E1" lockStructure="1"/>
  <bookViews>
    <workbookView xWindow="480" yWindow="75" windowWidth="22995" windowHeight="10545"/>
  </bookViews>
  <sheets>
    <sheet name="Hvad betyder det for dig" sheetId="2" r:id="rId1"/>
    <sheet name="Detaljeret" sheetId="1" r:id="rId2"/>
  </sheets>
  <calcPr calcId="145621"/>
</workbook>
</file>

<file path=xl/calcChain.xml><?xml version="1.0" encoding="utf-8"?>
<calcChain xmlns="http://schemas.openxmlformats.org/spreadsheetml/2006/main">
  <c r="C40" i="1" l="1"/>
  <c r="C39" i="1"/>
  <c r="C28" i="1"/>
  <c r="C37" i="1"/>
  <c r="C36" i="1"/>
  <c r="C35" i="1"/>
  <c r="C34" i="1"/>
  <c r="C33" i="1"/>
  <c r="A10" i="2" l="1"/>
  <c r="A9" i="2"/>
  <c r="B8" i="1" l="1"/>
  <c r="B9" i="1"/>
  <c r="B11" i="1" l="1"/>
  <c r="B10" i="2" s="1"/>
  <c r="B39" i="1" l="1"/>
  <c r="D39" i="1" s="1"/>
  <c r="B34" i="1"/>
  <c r="D34" i="1" s="1"/>
  <c r="B23" i="1"/>
  <c r="D23" i="1" s="1"/>
  <c r="D13" i="1" l="1"/>
  <c r="B13" i="1" s="1"/>
  <c r="B10" i="1"/>
  <c r="B9" i="2" s="1"/>
  <c r="B33" i="1"/>
  <c r="D33" i="1" s="1"/>
  <c r="B15" i="1"/>
  <c r="B14" i="1"/>
  <c r="B16" i="1"/>
  <c r="C25" i="1" s="1"/>
  <c r="B17" i="1"/>
  <c r="B36" i="1" l="1"/>
  <c r="D36" i="1" s="1"/>
  <c r="B26" i="1"/>
  <c r="D26" i="1" s="1"/>
  <c r="B22" i="1"/>
  <c r="D22" i="1" s="1"/>
  <c r="B35" i="1"/>
  <c r="D35" i="1" s="1"/>
  <c r="B25" i="1"/>
  <c r="D25" i="1" s="1"/>
  <c r="B24" i="1"/>
  <c r="D24" i="1" s="1"/>
  <c r="B37" i="1"/>
  <c r="D37" i="1" s="1"/>
  <c r="B40" i="1"/>
  <c r="D40" i="1" s="1"/>
  <c r="B28" i="1"/>
  <c r="D28" i="1" s="1"/>
  <c r="C23" i="1"/>
  <c r="C24" i="1"/>
  <c r="C26" i="1"/>
  <c r="C22" i="1"/>
  <c r="D38" i="1" l="1"/>
  <c r="D41" i="1" s="1"/>
  <c r="D27" i="1"/>
  <c r="D29" i="1" s="1"/>
  <c r="D43" i="1" l="1"/>
  <c r="B13" i="2" s="1"/>
</calcChain>
</file>

<file path=xl/sharedStrings.xml><?xml version="1.0" encoding="utf-8"?>
<sst xmlns="http://schemas.openxmlformats.org/spreadsheetml/2006/main" count="77" uniqueCount="48">
  <si>
    <t>Lokal nettarif</t>
  </si>
  <si>
    <t>Transmissions net- og systemtarif</t>
  </si>
  <si>
    <t>PSOtarif</t>
  </si>
  <si>
    <t>Elafgift</t>
  </si>
  <si>
    <t>kWh</t>
  </si>
  <si>
    <t>kr/kWh</t>
  </si>
  <si>
    <t>kr/kWh u. moms</t>
  </si>
  <si>
    <t>kr/kWh ren spotpris u moms</t>
  </si>
  <si>
    <t>Nuværende afregning:</t>
  </si>
  <si>
    <t>Netto års forbrug</t>
  </si>
  <si>
    <t>Netto års overskud</t>
  </si>
  <si>
    <t>Betalt Lokal nettarif</t>
  </si>
  <si>
    <t>Betalt transmissionstarif</t>
  </si>
  <si>
    <t>Betalt PSOtarif</t>
  </si>
  <si>
    <t>Betalt Elafgift</t>
  </si>
  <si>
    <t>kr</t>
  </si>
  <si>
    <t>Købt Markedsel</t>
  </si>
  <si>
    <t xml:space="preserve">Merudgift </t>
  </si>
  <si>
    <t>kr/kWh m. moms</t>
  </si>
  <si>
    <t>Felter der ændres som følge af ændret afregningsform</t>
  </si>
  <si>
    <t>Markedspris (10% fortjeneste på forbrug)</t>
  </si>
  <si>
    <t>Regneeksempel på konsekvensen af implementering af flexafregning for kunder med årsbaseret nettoafregning.</t>
  </si>
  <si>
    <t>Med flexafregning</t>
  </si>
  <si>
    <t>De brugte priser er kun eksempler, da de kan variere over tid og være afhængige af lokale forhold.</t>
  </si>
  <si>
    <t>I markedsprisen er forudsat en fortjeneste til elleverandøren på 10%</t>
  </si>
  <si>
    <t>Nogle netvirksomheder bruger en anden tarifmodel, hvor der opkræves Lokal nettarif af Netto års forbruget - vi må henvise til den lokale netvirksomhed for nærmere information</t>
  </si>
  <si>
    <t>Forskellige tarifmodeller for Lokal nettarif bør ikke ændre resultatet i regneeksemplet.</t>
  </si>
  <si>
    <t>kr.</t>
  </si>
  <si>
    <t>Anslået merudgift</t>
  </si>
  <si>
    <r>
      <t xml:space="preserve">Bemærk at afregningen af tariffer, PSO og elafgift </t>
    </r>
    <r>
      <rPr>
        <b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ændres ved omlægningen.</t>
    </r>
  </si>
  <si>
    <t>Input fra forsiden.</t>
  </si>
  <si>
    <t>kWh / år</t>
  </si>
  <si>
    <t>De detaljerede opgørelser ses på næste fane.</t>
  </si>
  <si>
    <t>Hidtidig års-afregningsgrundlag:</t>
  </si>
  <si>
    <t>Energi:</t>
  </si>
  <si>
    <t>Priser:</t>
  </si>
  <si>
    <t>Leveret til net:</t>
  </si>
  <si>
    <t>Forbrugt fra net:</t>
  </si>
  <si>
    <t>Regning fra elleverandør:</t>
  </si>
  <si>
    <t>Samlet eludgift fratrukket produktion</t>
  </si>
  <si>
    <t>Pristillæg års overskudsproduktion - Fra Energistyrelsen</t>
  </si>
  <si>
    <t>Solgt leveret til nettet - Fra Energinet</t>
  </si>
  <si>
    <t xml:space="preserve">Anlægsejer på den årsbaserede nettoafregning - </t>
  </si>
  <si>
    <t>Hvad betyder omlægning til flexafregning for dig?</t>
  </si>
  <si>
    <t>Indtast dit målte forbrug og din målte produktion på årsbasis i de gule felter herunder*:</t>
  </si>
  <si>
    <t>* Din elleverandør kan oplyse dig om dit målte forbrug og produktion. Du kan også finde dine måledata via Eloverblik.</t>
  </si>
  <si>
    <t>Pristillæg netto års overskud</t>
  </si>
  <si>
    <t>Opkrævningen af Lokal nettarif er baseret på tarifmodel 2.0, hvor den lokale nettarif opkræves af det målte aftag fra nettet.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</si>
</sst>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00"/>
    <numFmt numFmtId="165" formatCode="0.0000"/>
    <numFmt numFmtId="166" formatCode="_ * #,##0.000_ ;_ * \-#,##0.0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7" fillId="0" borderId="2" xfId="0" applyFont="1" applyBorder="1"/>
    <xf numFmtId="4" fontId="7" fillId="0" borderId="2" xfId="0" applyNumberFormat="1" applyFont="1" applyBorder="1"/>
    <xf numFmtId="3" fontId="3" fillId="0" borderId="0" xfId="0" applyNumberFormat="1" applyFont="1"/>
    <xf numFmtId="4" fontId="3" fillId="0" borderId="0" xfId="0" applyNumberFormat="1" applyFont="1"/>
    <xf numFmtId="3" fontId="0" fillId="2" borderId="0" xfId="0" applyNumberFormat="1" applyFill="1" applyProtection="1">
      <protection locked="0"/>
    </xf>
    <xf numFmtId="0" fontId="8" fillId="0" borderId="0" xfId="0" applyFont="1"/>
    <xf numFmtId="0" fontId="2" fillId="0" borderId="2" xfId="0" applyFont="1" applyBorder="1"/>
    <xf numFmtId="4" fontId="2" fillId="0" borderId="2" xfId="0" applyNumberFormat="1" applyFont="1" applyBorder="1"/>
    <xf numFmtId="3" fontId="0" fillId="2" borderId="0" xfId="0" applyNumberFormat="1" applyFill="1" applyProtection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20" sqref="A20"/>
    </sheetView>
  </sheetViews>
  <sheetFormatPr defaultRowHeight="15" x14ac:dyDescent="0.25"/>
  <cols>
    <col min="1" max="1" width="38" customWidth="1"/>
    <col min="2" max="2" width="9.28515625" customWidth="1"/>
    <col min="3" max="3" width="12" customWidth="1"/>
  </cols>
  <sheetData>
    <row r="1" spans="1:3" ht="23.25" x14ac:dyDescent="0.35">
      <c r="A1" s="20" t="s">
        <v>42</v>
      </c>
    </row>
    <row r="2" spans="1:3" ht="23.25" x14ac:dyDescent="0.35">
      <c r="A2" s="20" t="s">
        <v>43</v>
      </c>
    </row>
    <row r="3" spans="1:3" ht="23.25" x14ac:dyDescent="0.35">
      <c r="A3" s="20"/>
    </row>
    <row r="4" spans="1:3" x14ac:dyDescent="0.25">
      <c r="A4" t="s">
        <v>44</v>
      </c>
    </row>
    <row r="5" spans="1:3" x14ac:dyDescent="0.25">
      <c r="A5" t="s">
        <v>37</v>
      </c>
      <c r="B5" s="19">
        <v>4100</v>
      </c>
      <c r="C5" t="s">
        <v>31</v>
      </c>
    </row>
    <row r="6" spans="1:3" x14ac:dyDescent="0.25">
      <c r="A6" t="s">
        <v>36</v>
      </c>
      <c r="B6" s="19">
        <v>3600</v>
      </c>
      <c r="C6" t="s">
        <v>31</v>
      </c>
    </row>
    <row r="8" spans="1:3" x14ac:dyDescent="0.25">
      <c r="A8" t="s">
        <v>33</v>
      </c>
    </row>
    <row r="9" spans="1:3" x14ac:dyDescent="0.25">
      <c r="A9" s="13" t="str">
        <f>+Detaljeret!A10</f>
        <v>Netto års forbrug</v>
      </c>
      <c r="B9" s="13">
        <f>+Detaljeret!B10</f>
        <v>500</v>
      </c>
      <c r="C9" t="s">
        <v>31</v>
      </c>
    </row>
    <row r="10" spans="1:3" x14ac:dyDescent="0.25">
      <c r="A10" s="13" t="str">
        <f>+Detaljeret!A11</f>
        <v>Netto års overskud</v>
      </c>
      <c r="B10" s="13">
        <f>+Detaljeret!B11</f>
        <v>0</v>
      </c>
      <c r="C10" t="s">
        <v>31</v>
      </c>
    </row>
    <row r="13" spans="1:3" ht="15.75" thickBot="1" x14ac:dyDescent="0.3">
      <c r="A13" s="21" t="s">
        <v>28</v>
      </c>
      <c r="B13" s="22">
        <f>+Detaljeret!D43</f>
        <v>472.5</v>
      </c>
      <c r="C13" s="21" t="s">
        <v>27</v>
      </c>
    </row>
    <row r="14" spans="1:3" ht="15.75" thickTop="1" x14ac:dyDescent="0.25"/>
    <row r="16" spans="1:3" x14ac:dyDescent="0.25">
      <c r="A16" t="s">
        <v>29</v>
      </c>
    </row>
    <row r="18" spans="1:1" x14ac:dyDescent="0.25">
      <c r="A18" t="s">
        <v>32</v>
      </c>
    </row>
    <row r="20" spans="1:1" x14ac:dyDescent="0.25">
      <c r="A20" t="s">
        <v>45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G22" sqref="G22"/>
    </sheetView>
  </sheetViews>
  <sheetFormatPr defaultRowHeight="15" x14ac:dyDescent="0.25"/>
  <cols>
    <col min="1" max="1" width="51.7109375" customWidth="1"/>
    <col min="2" max="2" width="14.7109375" customWidth="1"/>
    <col min="3" max="3" width="16.28515625" bestFit="1" customWidth="1"/>
    <col min="4" max="4" width="10.7109375" bestFit="1" customWidth="1"/>
    <col min="5" max="5" width="15.7109375" bestFit="1" customWidth="1"/>
    <col min="6" max="6" width="8.85546875" customWidth="1"/>
    <col min="7" max="7" width="26.5703125" bestFit="1" customWidth="1"/>
    <col min="8" max="8" width="7.42578125" bestFit="1" customWidth="1"/>
    <col min="9" max="9" width="15.140625" customWidth="1"/>
    <col min="10" max="10" width="10.7109375" bestFit="1" customWidth="1"/>
  </cols>
  <sheetData>
    <row r="1" spans="1:7" ht="21" x14ac:dyDescent="0.35">
      <c r="A1" s="8" t="s">
        <v>21</v>
      </c>
    </row>
    <row r="2" spans="1:7" x14ac:dyDescent="0.25">
      <c r="A2" s="4" t="s">
        <v>30</v>
      </c>
    </row>
    <row r="3" spans="1:7" x14ac:dyDescent="0.25">
      <c r="A3" s="5" t="s">
        <v>19</v>
      </c>
    </row>
    <row r="4" spans="1:7" x14ac:dyDescent="0.25">
      <c r="A4" s="6" t="s">
        <v>23</v>
      </c>
    </row>
    <row r="5" spans="1:7" x14ac:dyDescent="0.25">
      <c r="A5" s="6" t="s">
        <v>24</v>
      </c>
    </row>
    <row r="7" spans="1:7" x14ac:dyDescent="0.25">
      <c r="A7" s="3" t="s">
        <v>34</v>
      </c>
    </row>
    <row r="8" spans="1:7" x14ac:dyDescent="0.25">
      <c r="A8" t="s">
        <v>37</v>
      </c>
      <c r="B8" s="23">
        <f>+'Hvad betyder det for dig'!B5</f>
        <v>4100</v>
      </c>
      <c r="C8" t="s">
        <v>31</v>
      </c>
    </row>
    <row r="9" spans="1:7" x14ac:dyDescent="0.25">
      <c r="A9" t="s">
        <v>36</v>
      </c>
      <c r="B9" s="23">
        <f>+'Hvad betyder det for dig'!B6</f>
        <v>3600</v>
      </c>
      <c r="C9" t="s">
        <v>31</v>
      </c>
    </row>
    <row r="10" spans="1:7" x14ac:dyDescent="0.25">
      <c r="A10" t="s">
        <v>9</v>
      </c>
      <c r="B10" s="13">
        <f>IF($B$8&gt;$B$9,$B$8-$B$9,0)</f>
        <v>500</v>
      </c>
      <c r="C10" t="s">
        <v>31</v>
      </c>
    </row>
    <row r="11" spans="1:7" x14ac:dyDescent="0.25">
      <c r="A11" t="s">
        <v>10</v>
      </c>
      <c r="B11" s="13">
        <f>IF($B$9&gt;$B$8,$B$9-$B$8,0)</f>
        <v>0</v>
      </c>
      <c r="C11" t="s">
        <v>31</v>
      </c>
    </row>
    <row r="12" spans="1:7" x14ac:dyDescent="0.25">
      <c r="A12" s="3" t="s">
        <v>35</v>
      </c>
      <c r="B12" s="13"/>
    </row>
    <row r="13" spans="1:7" x14ac:dyDescent="0.25">
      <c r="A13" t="s">
        <v>20</v>
      </c>
      <c r="B13" s="1">
        <f>+D13*1.25</f>
        <v>0.48125000000000001</v>
      </c>
      <c r="C13" t="s">
        <v>18</v>
      </c>
      <c r="D13" s="2">
        <f>+F13*1.1</f>
        <v>0.38500000000000001</v>
      </c>
      <c r="E13" t="s">
        <v>6</v>
      </c>
      <c r="F13">
        <v>0.35</v>
      </c>
      <c r="G13" t="s">
        <v>7</v>
      </c>
    </row>
    <row r="14" spans="1:7" x14ac:dyDescent="0.25">
      <c r="A14" t="s">
        <v>0</v>
      </c>
      <c r="B14" s="1">
        <f>+D14*1.25</f>
        <v>0.28125</v>
      </c>
      <c r="C14" t="s">
        <v>18</v>
      </c>
      <c r="D14" s="2">
        <v>0.22500000000000001</v>
      </c>
      <c r="E14" t="s">
        <v>6</v>
      </c>
    </row>
    <row r="15" spans="1:7" x14ac:dyDescent="0.25">
      <c r="A15" t="s">
        <v>1</v>
      </c>
      <c r="B15" s="1">
        <f>+D15*1.25</f>
        <v>0.1</v>
      </c>
      <c r="C15" t="s">
        <v>18</v>
      </c>
      <c r="D15" s="2">
        <v>0.08</v>
      </c>
      <c r="E15" t="s">
        <v>6</v>
      </c>
    </row>
    <row r="16" spans="1:7" x14ac:dyDescent="0.25">
      <c r="A16" t="s">
        <v>2</v>
      </c>
      <c r="B16" s="1">
        <f>+D16*1.25</f>
        <v>0.1275</v>
      </c>
      <c r="C16" t="s">
        <v>18</v>
      </c>
      <c r="D16" s="2">
        <v>0.10199999999999999</v>
      </c>
      <c r="E16" t="s">
        <v>6</v>
      </c>
    </row>
    <row r="17" spans="1:5" x14ac:dyDescent="0.25">
      <c r="A17" t="s">
        <v>3</v>
      </c>
      <c r="B17" s="1">
        <f>+D17*1.25</f>
        <v>1.1425000000000001</v>
      </c>
      <c r="C17" t="s">
        <v>18</v>
      </c>
      <c r="D17" s="2">
        <v>0.91400000000000003</v>
      </c>
      <c r="E17" t="s">
        <v>6</v>
      </c>
    </row>
    <row r="18" spans="1:5" x14ac:dyDescent="0.25">
      <c r="A18" t="s">
        <v>46</v>
      </c>
      <c r="B18" s="1"/>
      <c r="D18" s="2">
        <v>0.6</v>
      </c>
      <c r="E18" t="s">
        <v>6</v>
      </c>
    </row>
    <row r="19" spans="1:5" x14ac:dyDescent="0.25">
      <c r="A19" s="7"/>
    </row>
    <row r="20" spans="1:5" x14ac:dyDescent="0.25">
      <c r="A20" s="3" t="s">
        <v>8</v>
      </c>
    </row>
    <row r="21" spans="1:5" x14ac:dyDescent="0.25">
      <c r="B21" t="s">
        <v>4</v>
      </c>
      <c r="C21" s="9" t="s">
        <v>5</v>
      </c>
      <c r="D21" t="s">
        <v>15</v>
      </c>
    </row>
    <row r="22" spans="1:5" x14ac:dyDescent="0.25">
      <c r="A22" t="s">
        <v>16</v>
      </c>
      <c r="B22" s="13">
        <f>+$B$10</f>
        <v>500</v>
      </c>
      <c r="C22" s="10">
        <f>+$B$13</f>
        <v>0.48125000000000001</v>
      </c>
      <c r="D22" s="14">
        <f>C22*B22</f>
        <v>240.625</v>
      </c>
    </row>
    <row r="23" spans="1:5" x14ac:dyDescent="0.25">
      <c r="A23" s="6" t="s">
        <v>11</v>
      </c>
      <c r="B23" s="13">
        <f>+$B$8</f>
        <v>4100</v>
      </c>
      <c r="C23" s="11">
        <f>+$B$14</f>
        <v>0.28125</v>
      </c>
      <c r="D23" s="14">
        <f>C23*B23</f>
        <v>1153.125</v>
      </c>
    </row>
    <row r="24" spans="1:5" x14ac:dyDescent="0.25">
      <c r="A24" t="s">
        <v>12</v>
      </c>
      <c r="B24" s="13">
        <f t="shared" ref="B24:B26" si="0">+$B$10</f>
        <v>500</v>
      </c>
      <c r="C24" s="10">
        <f>+$B$15</f>
        <v>0.1</v>
      </c>
      <c r="D24" s="14">
        <f>C24*B24</f>
        <v>50</v>
      </c>
    </row>
    <row r="25" spans="1:5" x14ac:dyDescent="0.25">
      <c r="A25" t="s">
        <v>13</v>
      </c>
      <c r="B25" s="13">
        <f t="shared" si="0"/>
        <v>500</v>
      </c>
      <c r="C25" s="10">
        <f>+$B$16</f>
        <v>0.1275</v>
      </c>
      <c r="D25" s="14">
        <f>C25*B25</f>
        <v>63.75</v>
      </c>
    </row>
    <row r="26" spans="1:5" x14ac:dyDescent="0.25">
      <c r="A26" t="s">
        <v>14</v>
      </c>
      <c r="B26" s="13">
        <f t="shared" si="0"/>
        <v>500</v>
      </c>
      <c r="C26" s="10">
        <f>+$B$17</f>
        <v>1.1425000000000001</v>
      </c>
      <c r="D26" s="14">
        <f>C26*B26</f>
        <v>571.25</v>
      </c>
    </row>
    <row r="27" spans="1:5" x14ac:dyDescent="0.25">
      <c r="A27" s="24" t="s">
        <v>38</v>
      </c>
      <c r="B27" s="25"/>
      <c r="C27" s="26"/>
      <c r="D27" s="27">
        <f>SUM(D22:D26)</f>
        <v>2078.75</v>
      </c>
    </row>
    <row r="28" spans="1:5" x14ac:dyDescent="0.25">
      <c r="A28" s="6" t="s">
        <v>40</v>
      </c>
      <c r="B28" s="13">
        <f>+$B$11</f>
        <v>0</v>
      </c>
      <c r="C28" s="10">
        <f>+$D$18</f>
        <v>0.6</v>
      </c>
      <c r="D28" s="14">
        <f>C28*B28</f>
        <v>0</v>
      </c>
    </row>
    <row r="29" spans="1:5" x14ac:dyDescent="0.25">
      <c r="A29" s="24" t="s">
        <v>39</v>
      </c>
      <c r="B29" s="24"/>
      <c r="C29" s="24"/>
      <c r="D29" s="27">
        <f>+D27-D28</f>
        <v>2078.75</v>
      </c>
    </row>
    <row r="31" spans="1:5" x14ac:dyDescent="0.25">
      <c r="A31" s="3" t="s">
        <v>22</v>
      </c>
    </row>
    <row r="32" spans="1:5" x14ac:dyDescent="0.25">
      <c r="B32" t="s">
        <v>4</v>
      </c>
      <c r="C32" s="9" t="s">
        <v>5</v>
      </c>
      <c r="D32" t="s">
        <v>15</v>
      </c>
    </row>
    <row r="33" spans="1:4" x14ac:dyDescent="0.25">
      <c r="A33" s="6" t="s">
        <v>16</v>
      </c>
      <c r="B33" s="17">
        <f>+B8</f>
        <v>4100</v>
      </c>
      <c r="C33" s="11">
        <f>+$B$13</f>
        <v>0.48125000000000001</v>
      </c>
      <c r="D33" s="18">
        <f>C33*B33</f>
        <v>1973.125</v>
      </c>
    </row>
    <row r="34" spans="1:4" x14ac:dyDescent="0.25">
      <c r="A34" s="6" t="s">
        <v>11</v>
      </c>
      <c r="B34" s="13">
        <f>+$B$8</f>
        <v>4100</v>
      </c>
      <c r="C34" s="11">
        <f>+$B$14</f>
        <v>0.28125</v>
      </c>
      <c r="D34" s="14">
        <f>C34*B34</f>
        <v>1153.125</v>
      </c>
    </row>
    <row r="35" spans="1:4" x14ac:dyDescent="0.25">
      <c r="A35" t="s">
        <v>12</v>
      </c>
      <c r="B35" s="13">
        <f t="shared" ref="B35:B37" si="1">+$B$10</f>
        <v>500</v>
      </c>
      <c r="C35" s="10">
        <f>+$B$15</f>
        <v>0.1</v>
      </c>
      <c r="D35" s="14">
        <f>C35*B35</f>
        <v>50</v>
      </c>
    </row>
    <row r="36" spans="1:4" x14ac:dyDescent="0.25">
      <c r="A36" t="s">
        <v>13</v>
      </c>
      <c r="B36" s="13">
        <f t="shared" si="1"/>
        <v>500</v>
      </c>
      <c r="C36" s="10">
        <f>+$B$16</f>
        <v>0.1275</v>
      </c>
      <c r="D36" s="14">
        <f>C36*B36</f>
        <v>63.75</v>
      </c>
    </row>
    <row r="37" spans="1:4" x14ac:dyDescent="0.25">
      <c r="A37" t="s">
        <v>14</v>
      </c>
      <c r="B37" s="13">
        <f t="shared" si="1"/>
        <v>500</v>
      </c>
      <c r="C37" s="10">
        <f>+$B$17</f>
        <v>1.1425000000000001</v>
      </c>
      <c r="D37" s="14">
        <f>C37*B37</f>
        <v>571.25</v>
      </c>
    </row>
    <row r="38" spans="1:4" x14ac:dyDescent="0.25">
      <c r="A38" s="24" t="s">
        <v>38</v>
      </c>
      <c r="B38" s="25"/>
      <c r="C38" s="26"/>
      <c r="D38" s="27">
        <f>SUM(D33:D37)</f>
        <v>3811.25</v>
      </c>
    </row>
    <row r="39" spans="1:4" x14ac:dyDescent="0.25">
      <c r="A39" s="5" t="s">
        <v>41</v>
      </c>
      <c r="B39" s="17">
        <f>+$B$9</f>
        <v>3600</v>
      </c>
      <c r="C39" s="12">
        <f>+$F$13</f>
        <v>0.35</v>
      </c>
      <c r="D39" s="18">
        <f>C39*B39</f>
        <v>1260</v>
      </c>
    </row>
    <row r="40" spans="1:4" x14ac:dyDescent="0.25">
      <c r="A40" s="6" t="s">
        <v>40</v>
      </c>
      <c r="B40" s="13">
        <f>+$B$11</f>
        <v>0</v>
      </c>
      <c r="C40" s="12">
        <f>+$D$18-$F$13</f>
        <v>0.25</v>
      </c>
      <c r="D40" s="18">
        <f>C40*B40</f>
        <v>0</v>
      </c>
    </row>
    <row r="41" spans="1:4" x14ac:dyDescent="0.25">
      <c r="A41" s="24" t="s">
        <v>39</v>
      </c>
      <c r="B41" s="24"/>
      <c r="C41" s="24"/>
      <c r="D41" s="27">
        <f>+D38-D39-D40</f>
        <v>2551.25</v>
      </c>
    </row>
    <row r="42" spans="1:4" x14ac:dyDescent="0.25">
      <c r="D42" s="14"/>
    </row>
    <row r="43" spans="1:4" ht="15.75" thickBot="1" x14ac:dyDescent="0.3">
      <c r="A43" s="15" t="s">
        <v>17</v>
      </c>
      <c r="B43" s="15"/>
      <c r="C43" s="15"/>
      <c r="D43" s="16">
        <f>+D41-D29</f>
        <v>472.5</v>
      </c>
    </row>
    <row r="44" spans="1:4" ht="15.75" thickTop="1" x14ac:dyDescent="0.25"/>
    <row r="45" spans="1:4" x14ac:dyDescent="0.25">
      <c r="A45" t="s">
        <v>47</v>
      </c>
    </row>
    <row r="46" spans="1:4" x14ac:dyDescent="0.25">
      <c r="A46" t="s">
        <v>25</v>
      </c>
    </row>
    <row r="47" spans="1:4" x14ac:dyDescent="0.25">
      <c r="A47" t="s">
        <v>26</v>
      </c>
    </row>
  </sheetData>
  <sheetProtection password="97E1" sheet="1" objects="1" scenarios="1" selectLockedCell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Props1.xml><?xml version="1.0" encoding="utf-8"?>
<ds:datastoreItem xmlns:ds="http://schemas.openxmlformats.org/officeDocument/2006/customXml" ds:itemID="{A6DA6967-5000-4A52-BC4B-46E62F3A4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149640-2241-46E3-A705-4F1F9DF26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B422B0-286C-446D-A775-86BF146E329F}">
  <ds:schemaRefs>
    <ds:schemaRef ds:uri="http://purl.org/dc/terms/"/>
    <ds:schemaRef ds:uri="1058fca6-e738-4331-90e2-7e3198c8133a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Hvad betyder det for dig</vt:lpstr>
      <vt:lpstr>Detaljeret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Preben Høj Larsen</dc:creator>
  <cp:lastModifiedBy>Bodil Skov Jørgensen</cp:lastModifiedBy>
  <dcterms:created xsi:type="dcterms:W3CDTF">2017-05-03T06:41:07Z</dcterms:created>
  <dcterms:modified xsi:type="dcterms:W3CDTF">2018-10-08T09:31:42Z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